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0" windowWidth="19200" windowHeight="16440" tabRatio="500"/>
  </bookViews>
  <sheets>
    <sheet name="datasheet" sheetId="1" r:id="rId1"/>
  </sheets>
  <calcPr calcId="125725" concurrentCalc="0"/>
</workbook>
</file>

<file path=xl/calcChain.xml><?xml version="1.0" encoding="utf-8"?>
<calcChain xmlns="http://schemas.openxmlformats.org/spreadsheetml/2006/main">
  <c r="N51" i="1"/>
  <c r="F56"/>
  <c r="F46"/>
  <c r="F9"/>
  <c r="F51"/>
  <c r="F16"/>
  <c r="N41"/>
  <c r="B114"/>
  <c r="B103"/>
  <c r="B106"/>
  <c r="B113"/>
  <c r="B102"/>
  <c r="B105"/>
  <c r="B112"/>
  <c r="B101"/>
  <c r="B104"/>
  <c r="B111"/>
  <c r="B110"/>
  <c r="B109"/>
  <c r="B108"/>
  <c r="F97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<sst xmlns="http://schemas.openxmlformats.org/spreadsheetml/2006/main" count="360" uniqueCount="136">
  <si>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</si>
  <si>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</si>
  <si>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</si>
  <si>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</si>
  <si>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</si>
  <si>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</si>
  <si>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</si>
  <si>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</si>
  <si>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</si>
  <si>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</si>
  <si>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</si>
  <si>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</si>
  <si>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</si>
  <si>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</si>
  <si>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</si>
  <si>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</si>
  <si>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</si>
  <si>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</si>
  <si>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</si>
  <si>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</si>
  <si>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</si>
  <si>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</si>
  <si>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</si>
  <si>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</si>
  <si>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</si>
  <si>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</si>
  <si>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</si>
  <si>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</si>
  <si>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</si>
  <si>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</si>
  <si>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</si>
  <si>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</si>
  <si>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</si>
  <si>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</si>
  <si>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</si>
  <si>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</si>
  <si>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</si>
  <si>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</si>
  <si>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</si>
  <si>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</si>
  <si>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</si>
  <si>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</si>
  <si>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</si>
  <si>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</si>
  <si>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</si>
  <si>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</si>
  <si>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</si>
  <si>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</si>
  <si>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</si>
  <si>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</si>
  <si>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</si>
  <si>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</si>
  <si>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</si>
  <si>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</si>
  <si>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</si>
  <si>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</si>
  <si>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</si>
  <si>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</si>
  <si>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</si>
  <si>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</si>
  <si>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</si>
  <si>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</si>
  <si>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</si>
  <si>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</si>
  <si>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</si>
  <si>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</si>
  <si>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</si>
  <si>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</si>
  <si>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</si>
  <si>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</si>
  <si>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</si>
  <si>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</si>
  <si>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</si>
  <si>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</si>
  <si>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</si>
  <si>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</si>
  <si>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</si>
  <si>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</si>
  <si>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</si>
  <si>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</si>
  <si>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</si>
  <si>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</si>
  <si>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</si>
  <si>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</si>
  <si>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</si>
  <si>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</si>
  <si>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</si>
  <si>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</si>
  <si>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</si>
  <si>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</si>
  <si>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</si>
  <si>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</si>
  <si>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</si>
  <si>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</si>
  <si>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</si>
  <si>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</si>
  <si>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</si>
  <si>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</si>
  <si>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</si>
  <si>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</si>
  <si>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</si>
  <si>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</si>
  <si>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</si>
  <si>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</si>
  <si>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</si>
  <si>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</si>
  <si>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</si>
  <si>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</si>
  <si>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</si>
  <si>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</si>
  <si>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</si>
  <si>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</si>
  <si>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</si>
  <si>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</si>
  <si>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</si>
  <si>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</si>
  <si>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</si>
  <si>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</si>
  <si>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</si>
  <si>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</si>
  <si>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</si>
  <si>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</si>
  <si>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</si>
  <si>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</si>
  <si>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</si>
  <si>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</si>
  <si>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Met 2</t>
    <phoneticPr fontId="1"/>
  </si>
  <si>
    <t>-</t>
    <phoneticPr fontId="1"/>
  </si>
  <si>
    <t>2C19</t>
    <phoneticPr fontId="1"/>
  </si>
  <si>
    <t>Qr</t>
    <phoneticPr fontId="1"/>
  </si>
  <si>
    <t>L/hr/kg</t>
    <phoneticPr fontId="1"/>
  </si>
  <si>
    <t>CLr (int)</t>
  </si>
  <si>
    <t>L/hr/kg</t>
    <phoneticPr fontId="1"/>
  </si>
  <si>
    <t>CLr (int)</t>
    <phoneticPr fontId="1"/>
  </si>
  <si>
    <t>5-hydroxy</t>
    <phoneticPr fontId="1"/>
  </si>
  <si>
    <t>sulfone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</si>
</sst>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0" fontId="0" fillId="0" borderId="0" xfId="0" applyAlignment="1">
      <alignment horizontal="center" vertical="center"/>
    </xf>
  </cellXfs>
  <cellStyles count="150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42" activePane="bottomRight" state="frozen"/>
      <selection pane="topRight" activeCell="D1" sqref="D1"/>
      <selection pane="bottomLeft" activeCell="A7" sqref="A7"/>
      <selection pane="bottomRight" activeCell="F66" sqref="F66:H75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4" width="9.5" style="14"/>
    <col min="15" max="15" width="10" style="14" bestFit="1" customWidth="1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0</v>
      </c>
      <c r="I1" s="13">
        <v>0</v>
      </c>
      <c r="J1" s="13">
        <v>10</v>
      </c>
      <c r="K1" s="13">
        <v>1000</v>
      </c>
      <c r="O1" s="15"/>
      <c r="R1" s="8"/>
    </row>
    <row r="2" spans="1:24">
      <c r="C2" s="11"/>
      <c r="D2" s="11"/>
      <c r="E2" s="13" t="s">
        <v>14</v>
      </c>
      <c r="F2" s="20" t="s">
        <v>122</v>
      </c>
      <c r="G2" s="13" t="s">
        <v>125</v>
      </c>
      <c r="H2" s="20" t="s">
        <v>123</v>
      </c>
      <c r="J2" s="13" t="s">
        <v>124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f>I9*1.1</f>
        <v>8.1714285400000003E-2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133</v>
      </c>
      <c r="E16" s="26" t="s">
        <v>130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>
        <v>0</v>
      </c>
      <c r="O16" s="21">
        <v>15608563</v>
      </c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59" t="s">
        <v>128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134</v>
      </c>
      <c r="B22" s="59" t="s">
        <v>68</v>
      </c>
      <c r="C22" s="26">
        <f t="shared" si="0"/>
        <v>17</v>
      </c>
      <c r="D22" s="28" t="s">
        <v>26</v>
      </c>
      <c r="E22" s="26" t="s">
        <v>106</v>
      </c>
      <c r="F22" s="57">
        <v>0.1</v>
      </c>
      <c r="G22" s="57">
        <v>10</v>
      </c>
      <c r="H22" s="57">
        <v>1</v>
      </c>
      <c r="I22" s="57">
        <v>0</v>
      </c>
      <c r="J22" s="57">
        <v>0</v>
      </c>
      <c r="K22" s="57">
        <v>1</v>
      </c>
      <c r="L22" s="57">
        <v>1</v>
      </c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118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126</v>
      </c>
      <c r="B25" s="29" t="str">
        <f>B21</f>
        <v>2C19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135</v>
      </c>
      <c r="B26" s="29" t="str">
        <f t="shared" ref="B26:B35" si="1">B22</f>
        <v>3A4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50</v>
      </c>
      <c r="B29" s="29" t="str">
        <f t="shared" si="1"/>
        <v>2C19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127</v>
      </c>
      <c r="B30" s="29" t="str">
        <f t="shared" si="1"/>
        <v>3A4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2C19</v>
      </c>
      <c r="C33" s="26">
        <f t="shared" si="0"/>
        <v>28</v>
      </c>
      <c r="D33" s="25" t="str">
        <f>CONCATENATE("CL_",B33)</f>
        <v>CL_2C19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3A4</v>
      </c>
      <c r="C34" s="26">
        <f t="shared" si="0"/>
        <v>29</v>
      </c>
      <c r="D34" s="25" t="str">
        <f>CONCATENATE("CL_",B34)</f>
        <v>CL_3A4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129</v>
      </c>
      <c r="E41" s="23" t="s">
        <v>72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f>I46*1.1</f>
        <v>8.1714285400000003E-2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5-hydroxy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131</v>
      </c>
      <c r="E51" s="32" t="s">
        <v>132</v>
      </c>
      <c r="F51" s="53">
        <f>$F$41*N51/($F$41-N51)</f>
        <v>0.2269254607731202</v>
      </c>
      <c r="G51" s="53">
        <v>0</v>
      </c>
      <c r="H51" s="53">
        <v>0</v>
      </c>
      <c r="I51" s="53"/>
      <c r="J51" s="53"/>
      <c r="K51" s="53"/>
      <c r="L51" s="53"/>
      <c r="M51" s="21"/>
      <c r="N51" s="21">
        <f>(2.7+2.92+3.73)/3*60/1000</f>
        <v>0.187</v>
      </c>
      <c r="O51" s="21">
        <v>15608563</v>
      </c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2C19</v>
      </c>
      <c r="C52" s="32">
        <f t="shared" si="0"/>
        <v>47</v>
      </c>
      <c r="D52" s="33" t="s">
        <v>85</v>
      </c>
      <c r="E52" s="32" t="s">
        <v>34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3A4</v>
      </c>
      <c r="C53" s="32">
        <f t="shared" si="0"/>
        <v>48</v>
      </c>
      <c r="D53" s="33" t="s">
        <v>86</v>
      </c>
      <c r="E53" s="32" t="s">
        <v>34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f>I56*1.1</f>
        <v>8.1714285400000003E-2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sulfone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61" t="s">
        <v>131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>
        <v>0</v>
      </c>
      <c r="O61" s="21">
        <v>15608563</v>
      </c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2C19</v>
      </c>
      <c r="C62" s="26">
        <f t="shared" si="0"/>
        <v>57</v>
      </c>
      <c r="D62" s="28" t="s">
        <v>85</v>
      </c>
      <c r="E62" s="26" t="s">
        <v>106</v>
      </c>
      <c r="F62" s="57">
        <v>0.1</v>
      </c>
      <c r="G62" s="57">
        <v>10</v>
      </c>
      <c r="H62" s="57">
        <v>1</v>
      </c>
      <c r="I62" s="57">
        <v>0</v>
      </c>
      <c r="J62" s="57">
        <v>0</v>
      </c>
      <c r="K62" s="57">
        <v>1</v>
      </c>
      <c r="L62" s="57">
        <v>1</v>
      </c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3A4</v>
      </c>
      <c r="C63" s="26">
        <f t="shared" si="0"/>
        <v>58</v>
      </c>
      <c r="D63" s="28" t="s">
        <v>86</v>
      </c>
      <c r="E63" s="26" t="s">
        <v>106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2C19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3A4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4">
        <v>345.4</v>
      </c>
    </row>
    <row r="96" spans="1:17">
      <c r="A96" s="31" t="s">
        <v>44</v>
      </c>
      <c r="B96" s="31" t="str">
        <f>A22</f>
        <v>5-hydroxy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1.0463810075275044</v>
      </c>
      <c r="G96" s="53">
        <v>0</v>
      </c>
      <c r="H96" s="53">
        <v>0</v>
      </c>
      <c r="I96" s="53"/>
      <c r="J96" s="53"/>
      <c r="K96" s="53"/>
      <c r="L96" s="53"/>
      <c r="M96" s="60"/>
      <c r="N96" s="64">
        <v>361.42</v>
      </c>
      <c r="O96" s="62"/>
    </row>
    <row r="97" spans="1:15">
      <c r="A97" s="31" t="s">
        <v>49</v>
      </c>
      <c r="B97" s="31" t="str">
        <f>A26</f>
        <v>sulfone</v>
      </c>
      <c r="C97" s="32">
        <f>C96+1</f>
        <v>92</v>
      </c>
      <c r="D97" s="33" t="s">
        <v>91</v>
      </c>
      <c r="E97" s="32" t="s">
        <v>35</v>
      </c>
      <c r="F97" s="53">
        <f>N97/N95</f>
        <v>1.0463810075275044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361.42</v>
      </c>
      <c r="O97" s="62"/>
    </row>
    <row r="98" spans="1:15">
      <c r="A98" s="31" t="s">
        <v>50</v>
      </c>
      <c r="B98" s="31" t="str">
        <f>A30</f>
        <v>-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2C19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1</v>
      </c>
      <c r="G101" s="53">
        <v>1000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3A4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MBI_2C19</v>
      </c>
      <c r="C104" s="26">
        <f t="shared" si="7"/>
        <v>99</v>
      </c>
      <c r="D104" s="28" t="s">
        <v>119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MBI_3A4</v>
      </c>
      <c r="C105" s="26">
        <f t="shared" si="7"/>
        <v>100</v>
      </c>
      <c r="D105" s="28" t="s">
        <v>120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121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2C19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3A4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MBI_2C19</v>
      </c>
      <c r="C111" s="26">
        <f t="shared" si="7"/>
        <v>106</v>
      </c>
      <c r="D111" s="28" t="s">
        <v>119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MBI_3A4</v>
      </c>
      <c r="C112" s="26">
        <f t="shared" si="7"/>
        <v>107</v>
      </c>
      <c r="D112" s="28" t="s">
        <v>120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121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2013-12-05T10:16:43Z</dcterms:modified>
</cp:coreProperties>
</file>